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ekonomika, populace 4.1.202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37" i="2" l="1"/>
  <c r="B37" i="2"/>
  <c r="B29" i="2"/>
  <c r="B28" i="2"/>
  <c r="B27" i="2"/>
  <c r="B26" i="2"/>
  <c r="B25" i="2"/>
  <c r="B24" i="2"/>
  <c r="B23" i="2"/>
  <c r="B19" i="2"/>
  <c r="B18" i="2"/>
  <c r="F17" i="2"/>
  <c r="B17" i="2"/>
  <c r="B13" i="2"/>
  <c r="B11" i="2"/>
  <c r="B10" i="2"/>
  <c r="I9" i="2"/>
  <c r="I16" i="2" s="1"/>
  <c r="J16" i="2" s="1"/>
  <c r="H9" i="2"/>
  <c r="H16" i="2" s="1"/>
  <c r="G9" i="2"/>
  <c r="G16" i="2" s="1"/>
  <c r="F9" i="2"/>
  <c r="B9" i="2"/>
  <c r="I8" i="2"/>
  <c r="I15" i="2" s="1"/>
  <c r="H8" i="2"/>
  <c r="H15" i="2" s="1"/>
  <c r="G8" i="2"/>
  <c r="G15" i="2" s="1"/>
  <c r="F8" i="2"/>
  <c r="B14" i="2" l="1"/>
  <c r="B30" i="2"/>
  <c r="G17" i="2"/>
  <c r="G18" i="2" s="1"/>
  <c r="H17" i="2"/>
  <c r="H18" i="2" s="1"/>
  <c r="I17" i="2"/>
  <c r="J17" i="2" s="1"/>
  <c r="J15" i="2"/>
  <c r="B32" i="2" l="1"/>
</calcChain>
</file>

<file path=xl/comments1.xml><?xml version="1.0" encoding="utf-8"?>
<comments xmlns="http://schemas.openxmlformats.org/spreadsheetml/2006/main">
  <authors>
    <author>Starosta</author>
  </authors>
  <commentList>
    <comment ref="F17" author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MŠ + ZŠ + zaměstnanci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důchodci a cizí strávníci</t>
        </r>
      </text>
    </comment>
  </commentList>
</comments>
</file>

<file path=xl/sharedStrings.xml><?xml version="1.0" encoding="utf-8"?>
<sst xmlns="http://schemas.openxmlformats.org/spreadsheetml/2006/main" count="96" uniqueCount="89">
  <si>
    <t xml:space="preserve">Lokalita Nad Paloukem </t>
  </si>
  <si>
    <t>Ekonomická a populační prognóza ve vztahu k navržené Dohodě o výstavbě</t>
  </si>
  <si>
    <t xml:space="preserve">NÁRŮST PŘÍJMŮ A VÝDAJŮ </t>
  </si>
  <si>
    <t>Předpoklad populačního rozložení nových obyvatel v lokalitě Nad Paloukem</t>
  </si>
  <si>
    <t xml:space="preserve">počet přihlášených obyvatel </t>
  </si>
  <si>
    <t>(dle aktuálního rozložení v obci)</t>
  </si>
  <si>
    <t>(současný průměr v obci 2,9 obč/RD)</t>
  </si>
  <si>
    <t>0 - 40 let</t>
  </si>
  <si>
    <t>počet dětí</t>
  </si>
  <si>
    <t>celkem</t>
  </si>
  <si>
    <t>40 RD</t>
  </si>
  <si>
    <t>70 RD</t>
  </si>
  <si>
    <t>90 RD</t>
  </si>
  <si>
    <r>
      <t xml:space="preserve">PŘÍJMY </t>
    </r>
    <r>
      <rPr>
        <sz val="11"/>
        <color theme="1"/>
        <rFont val="Calibri"/>
        <family val="2"/>
        <charset val="238"/>
        <scheme val="minor"/>
      </rPr>
      <t>(dle účetní metodiky JMK 2019)</t>
    </r>
  </si>
  <si>
    <t>7 - 11 let (žáci ZŠ)</t>
  </si>
  <si>
    <t>příjmy z RUD na obyvatele P 15.140 Kč</t>
  </si>
  <si>
    <t>3-6 let (děti MŠ)</t>
  </si>
  <si>
    <t>příjmy SKO (500, 250-10%)</t>
  </si>
  <si>
    <t>příjmy psi (200,-) 20%</t>
  </si>
  <si>
    <t>ZŠ  MŠ  ŠJ</t>
  </si>
  <si>
    <t>aktuální kapacita</t>
  </si>
  <si>
    <t>aktuální obsaze-nost</t>
  </si>
  <si>
    <t>dokončeno 3. rok</t>
  </si>
  <si>
    <t>dokončeno 4. rok</t>
  </si>
  <si>
    <t>dokončeno 5. rok</t>
  </si>
  <si>
    <t>daň z nemovitostí (odhad)</t>
  </si>
  <si>
    <t>další příjmy</t>
  </si>
  <si>
    <t>obsazenost 
4. rok</t>
  </si>
  <si>
    <t>obsazenost 
5. rok</t>
  </si>
  <si>
    <t>obsazenost 
6. rok</t>
  </si>
  <si>
    <t>rezerva kapacity</t>
  </si>
  <si>
    <t>CELKEM</t>
  </si>
  <si>
    <t>ZŠ  (žáci 7 - 11 let)</t>
  </si>
  <si>
    <r>
      <t xml:space="preserve">VÝDAJE </t>
    </r>
    <r>
      <rPr>
        <sz val="11"/>
        <color theme="1"/>
        <rFont val="Calibri"/>
        <family val="2"/>
        <charset val="238"/>
        <scheme val="minor"/>
      </rPr>
      <t>(propočet dle skutečnosti)</t>
    </r>
  </si>
  <si>
    <t>MŠ  (děti 3-6 let )</t>
  </si>
  <si>
    <t>ŠJ</t>
  </si>
  <si>
    <t>údržba silnic, VO, rozhlas, kanalizace</t>
  </si>
  <si>
    <t>elektřina VO</t>
  </si>
  <si>
    <r>
      <rPr>
        <u/>
        <sz val="11"/>
        <color theme="1"/>
        <rFont val="Calibri"/>
        <family val="2"/>
        <charset val="238"/>
        <scheme val="minor"/>
      </rPr>
      <t>ZŠ</t>
    </r>
    <r>
      <rPr>
        <sz val="11"/>
        <color theme="1"/>
        <rFont val="Calibri"/>
        <family val="2"/>
        <charset val="238"/>
        <scheme val="minor"/>
      </rPr>
      <t xml:space="preserve"> - kapacita nebude naplněna, dostatečná rezerva pro další rozvoj obce</t>
    </r>
  </si>
  <si>
    <r>
      <rPr>
        <u/>
        <sz val="11"/>
        <color theme="1"/>
        <rFont val="Calibri"/>
        <family val="2"/>
        <charset val="238"/>
        <scheme val="minor"/>
      </rPr>
      <t>MŠ</t>
    </r>
    <r>
      <rPr>
        <sz val="11"/>
        <color theme="1"/>
        <rFont val="Calibri"/>
        <family val="2"/>
        <charset val="238"/>
        <scheme val="minor"/>
      </rPr>
      <t xml:space="preserve"> - kapacita bude naplněna za cenu naplnění kapacity všech tříd (24+28+28), komfortní počet dětí ve třídě z důvodu kvality výuky je 22, žádná rezerva pro rozvoj obce</t>
    </r>
  </si>
  <si>
    <t xml:space="preserve">   SVAK (120,-)</t>
  </si>
  <si>
    <t xml:space="preserve">   DSO Šlapanicko (15,-)</t>
  </si>
  <si>
    <r>
      <rPr>
        <u/>
        <sz val="11"/>
        <color theme="1"/>
        <rFont val="Calibri"/>
        <family val="2"/>
        <charset val="238"/>
        <scheme val="minor"/>
      </rPr>
      <t>ŠJ</t>
    </r>
    <r>
      <rPr>
        <sz val="11"/>
        <color theme="1"/>
        <rFont val="Calibri"/>
        <family val="2"/>
        <charset val="238"/>
        <scheme val="minor"/>
      </rPr>
      <t xml:space="preserve"> - kapacita bude překročena, vyloučen provoz pro důchodce a cizí strávníky</t>
    </r>
  </si>
  <si>
    <t xml:space="preserve">   DSO Mikroregion Roketnice (25,-)</t>
  </si>
  <si>
    <t xml:space="preserve">   KORDIS (50,-)</t>
  </si>
  <si>
    <t>Výhled</t>
  </si>
  <si>
    <t xml:space="preserve">   Mohyla míru (3,-)</t>
  </si>
  <si>
    <t>další 2 pracovníci + DPP - údržba a zeleň</t>
  </si>
  <si>
    <t>sběrný dvůr (200,- na obyvatele)</t>
  </si>
  <si>
    <t>Škola (ZŠ, MŠ)</t>
  </si>
  <si>
    <t>počet dětí/žáků</t>
  </si>
  <si>
    <t>PŘÍJMY</t>
  </si>
  <si>
    <t>RUD (13500 na dítě/žáka) (2020)</t>
  </si>
  <si>
    <t>převod 100% do rozpočtu školy</t>
  </si>
  <si>
    <t>Navýšení volných finančních prostředků do rozpočtu obce 3 mil. Kč/rok v horizontu 5 let, tj. 30 mil. Kč za 10 let (např. pro investice)</t>
  </si>
  <si>
    <t>Fakta pro obec:</t>
  </si>
  <si>
    <r>
      <t>Získá za 1 Kč zasíťovaný pozemek 4000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pro občanskou vybavenost (novou MŠ se 4.tř. vč. zahrady, hřiště)</t>
    </r>
  </si>
  <si>
    <r>
      <t>Získá za 1 Kč pozemky pro VP - 2 x 500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pro dětská hřiště a veřejnou zeleň</t>
    </r>
  </si>
  <si>
    <r>
      <t>Získá za 1 Kč pozemek pro VP - 4000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pro park</t>
    </r>
  </si>
  <si>
    <t>Získá směnou pozemek pro rozšíření hřbitova</t>
  </si>
  <si>
    <r>
      <t>Bude vytvořen pozemek 2000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pro maloobchod a služby</t>
    </r>
  </si>
  <si>
    <r>
      <t>Bude vytvořen pozemek 300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pro občerstvení</t>
    </r>
  </si>
  <si>
    <t>Obec bude mít kontrolu a přímý vliv na průběh všech přípravných prací, tvorbu PD a samotnou výstavbu.</t>
  </si>
  <si>
    <t>Obec získá silného partnera pro budoucí rozvoj života v obci.</t>
  </si>
  <si>
    <t>S tím je spojený prostor pro výstavbu nové kapacitní ŠJ na místě dnešní MŠ</t>
  </si>
  <si>
    <t>Nerelevantní</t>
  </si>
  <si>
    <t>Uzavření Dohody a Plánovací smlouvy</t>
  </si>
  <si>
    <t>Výstavba bez Dohody a Plánovací smlouvy</t>
  </si>
  <si>
    <t>možnost vyřešení kapcitního předškolního vzdělávání v dlouhodobém horizontu</t>
  </si>
  <si>
    <t>možnost vyřešení kapcitního školního stravování se službou pro důchodce a cizí strávníky v dlouhodobém horizontu</t>
  </si>
  <si>
    <t>kontrolu nad výstavbou po všech stránkách (stránce dispoziční, architektonické, časové, zatížení obce, ekonomické, …)</t>
  </si>
  <si>
    <t>Ve 4. roce výstavby dokončit novou MŠ se 4. tř. (kapacita 4x28) - rezerva pro další rozvoj obce</t>
  </si>
  <si>
    <t>V 5. roce výstavby dokončit novou ŠJ s kapc. 250 pro ZŠ+MŠ+50? pro důchodce a cizí strávníky</t>
  </si>
  <si>
    <t>počet domů 90 - 95</t>
  </si>
  <si>
    <t>Potřeba navýšení kapacity je žádoucí, řešení na stávajícím místě  nereálné</t>
  </si>
  <si>
    <t>Lokalita bude zastavěna v dohodnutém časovém harmonogramu 90 až 95 domy</t>
  </si>
  <si>
    <t>90-95 domů místo 117</t>
  </si>
  <si>
    <t>Obec bude mít nepřímý vliv jen jako účastník řízení</t>
  </si>
  <si>
    <t>PŘÍJEM DO ROZPOČTU OBCE PO ODEČTENÍ NÁKLADŮ</t>
  </si>
  <si>
    <t>vyváženou dohodu výhodnou pro obec i developera</t>
  </si>
  <si>
    <t>Dosáhli jsme vyjednat :</t>
  </si>
  <si>
    <t>SKO - odpad (480,64 Kč na obyv.)</t>
  </si>
  <si>
    <t>další odpad BIO (657,06 Kč na obyv)</t>
  </si>
  <si>
    <t>další odpad papír, sklo (153,36 Kč na obyv.)</t>
  </si>
  <si>
    <t>Svazky obcí - příspěvky (Kč na obyvatele)</t>
  </si>
  <si>
    <t>Navýšení volných finančních prostředků do rozpočtu obce bude časově i oběmem nejisté - absence nástroje ovlivnění přihlášení k trvalému pobytu</t>
  </si>
  <si>
    <t>Potřeba navýšení kapacity nastane. Jediná možnost nádstavby 
II. n.p. na stávající modulární MŠ</t>
  </si>
  <si>
    <t xml:space="preserve"> Reálná možnost výstavby kapacitní MŠ s výhledem do budoucnosti, financovaná 
z dotace 70%</t>
  </si>
  <si>
    <t>Lokalita bude zastavěna 65 až 70 domy bez přímého vlivu a kontroly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</si>
</sst>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Kč&quot;_-;\-* #,##0\ &quot;Kč&quot;_-;_-* &quot;-&quot;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7" xfId="0" applyFont="1" applyBorder="1"/>
    <xf numFmtId="0" fontId="0" fillId="0" borderId="5" xfId="0" applyBorder="1"/>
    <xf numFmtId="10" fontId="0" fillId="0" borderId="5" xfId="0" applyNumberFormat="1" applyBorder="1"/>
    <xf numFmtId="1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0" xfId="0" applyAlignment="1">
      <alignment wrapText="1"/>
    </xf>
    <xf numFmtId="0" fontId="3" fillId="3" borderId="7" xfId="0" applyFont="1" applyFill="1" applyBorder="1"/>
    <xf numFmtId="0" fontId="0" fillId="0" borderId="8" xfId="0" applyBorder="1"/>
    <xf numFmtId="42" fontId="0" fillId="0" borderId="8" xfId="1" applyFont="1" applyFill="1" applyBorder="1"/>
    <xf numFmtId="9" fontId="0" fillId="0" borderId="5" xfId="2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42" fontId="0" fillId="0" borderId="9" xfId="1" quotePrefix="1" applyFont="1" applyFill="1" applyBorder="1"/>
    <xf numFmtId="0" fontId="5" fillId="0" borderId="0" xfId="0" applyFont="1"/>
    <xf numFmtId="0" fontId="6" fillId="0" borderId="0" xfId="0" applyFont="1"/>
    <xf numFmtId="0" fontId="0" fillId="0" borderId="4" xfId="0" applyBorder="1"/>
    <xf numFmtId="42" fontId="0" fillId="0" borderId="4" xfId="1" applyFont="1" applyBorder="1"/>
    <xf numFmtId="0" fontId="0" fillId="0" borderId="9" xfId="0" applyBorder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 vertical="center"/>
    </xf>
    <xf numFmtId="1" fontId="0" fillId="2" borderId="5" xfId="1" applyNumberFormat="1" applyFont="1" applyFill="1" applyBorder="1" applyAlignment="1" applyProtection="1">
      <alignment horizontal="center" vertical="center"/>
      <protection locked="0"/>
    </xf>
    <xf numFmtId="42" fontId="0" fillId="4" borderId="5" xfId="1" applyFont="1" applyFill="1" applyBorder="1" applyProtection="1"/>
    <xf numFmtId="42" fontId="0" fillId="4" borderId="5" xfId="1" applyFont="1" applyFill="1" applyBorder="1"/>
    <xf numFmtId="42" fontId="3" fillId="5" borderId="5" xfId="1" applyFont="1" applyFill="1" applyBorder="1" applyProtection="1"/>
    <xf numFmtId="42" fontId="3" fillId="5" borderId="5" xfId="1" applyFont="1" applyFill="1" applyBorder="1"/>
    <xf numFmtId="0" fontId="3" fillId="5" borderId="5" xfId="0" applyFont="1" applyFill="1" applyBorder="1"/>
    <xf numFmtId="42" fontId="3" fillId="5" borderId="5" xfId="0" applyNumberFormat="1" applyFont="1" applyFill="1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2" fillId="0" borderId="5" xfId="2" applyFont="1" applyBorder="1" applyAlignment="1">
      <alignment horizontal="center" vertical="center"/>
    </xf>
    <xf numFmtId="1" fontId="0" fillId="4" borderId="2" xfId="0" applyNumberFormat="1" applyFill="1" applyBorder="1" applyAlignment="1" applyProtection="1">
      <alignment horizontal="center" vertical="center"/>
    </xf>
    <xf numFmtId="1" fontId="0" fillId="4" borderId="4" xfId="0" applyNumberFormat="1" applyFill="1" applyBorder="1" applyAlignment="1" applyProtection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/>
    </xf>
  </cellXfs>
  <cellStyles count="3">
    <cellStyle name="Měny bez des. míst" xfId="1" builtinId="7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4" sqref="B4"/>
    </sheetView>
  </sheetViews>
  <sheetFormatPr defaultRowHeight="15" x14ac:dyDescent="0.25"/>
  <cols>
    <col min="1" max="1" width="48.28515625" customWidth="1"/>
    <col min="2" max="3" width="12.7109375" customWidth="1"/>
    <col min="4" max="4" width="18.42578125" customWidth="1"/>
    <col min="5" max="5" width="8.7109375" customWidth="1"/>
    <col min="7" max="9" width="10.7109375" customWidth="1"/>
    <col min="10" max="10" width="13.28515625" customWidth="1"/>
    <col min="11" max="11" width="10.7109375" customWidth="1"/>
    <col min="12" max="12" width="8.85546875" customWidth="1"/>
  </cols>
  <sheetData>
    <row r="1" spans="1:10" ht="18.75" x14ac:dyDescent="0.3">
      <c r="A1" s="1" t="s">
        <v>0</v>
      </c>
      <c r="B1" s="28" t="s">
        <v>1</v>
      </c>
    </row>
    <row r="3" spans="1:10" x14ac:dyDescent="0.25">
      <c r="A3" s="2" t="s">
        <v>2</v>
      </c>
    </row>
    <row r="4" spans="1:10" x14ac:dyDescent="0.25">
      <c r="A4" s="9" t="s">
        <v>73</v>
      </c>
      <c r="B4" s="30">
        <v>95</v>
      </c>
      <c r="D4" s="2" t="s">
        <v>3</v>
      </c>
    </row>
    <row r="5" spans="1:10" x14ac:dyDescent="0.25">
      <c r="A5" s="3" t="s">
        <v>4</v>
      </c>
      <c r="B5" s="46">
        <f>B4*2.9</f>
        <v>275.5</v>
      </c>
      <c r="D5" t="s">
        <v>5</v>
      </c>
    </row>
    <row r="6" spans="1:10" x14ac:dyDescent="0.25">
      <c r="A6" s="4" t="s">
        <v>6</v>
      </c>
      <c r="B6" s="47"/>
      <c r="D6" s="43" t="s">
        <v>7</v>
      </c>
      <c r="E6" s="48">
        <v>0.8</v>
      </c>
      <c r="F6" s="44" t="s">
        <v>8</v>
      </c>
      <c r="G6" s="44"/>
      <c r="H6" s="44"/>
      <c r="I6" s="44"/>
    </row>
    <row r="7" spans="1:10" x14ac:dyDescent="0.25">
      <c r="A7" s="5"/>
      <c r="B7" s="5"/>
      <c r="D7" s="43"/>
      <c r="E7" s="48"/>
      <c r="F7" s="6" t="s">
        <v>9</v>
      </c>
      <c r="G7" s="7" t="s">
        <v>10</v>
      </c>
      <c r="H7" s="7" t="s">
        <v>11</v>
      </c>
      <c r="I7" s="7" t="s">
        <v>12</v>
      </c>
    </row>
    <row r="8" spans="1:10" x14ac:dyDescent="0.25">
      <c r="A8" s="8" t="s">
        <v>13</v>
      </c>
      <c r="B8" s="9"/>
      <c r="D8" s="9" t="s">
        <v>14</v>
      </c>
      <c r="E8" s="10">
        <v>0.1104</v>
      </c>
      <c r="F8" s="11">
        <f>B5*E8</f>
        <v>30.415199999999999</v>
      </c>
      <c r="G8" s="11">
        <f>40*3*E8</f>
        <v>13.247999999999999</v>
      </c>
      <c r="H8" s="11">
        <f>70*3*E8</f>
        <v>23.184000000000001</v>
      </c>
      <c r="I8" s="11">
        <f>90*3*E8</f>
        <v>29.808</v>
      </c>
    </row>
    <row r="9" spans="1:10" x14ac:dyDescent="0.25">
      <c r="A9" s="12" t="s">
        <v>15</v>
      </c>
      <c r="B9" s="31">
        <f>15140*B5</f>
        <v>4171070</v>
      </c>
      <c r="D9" s="9" t="s">
        <v>16</v>
      </c>
      <c r="E9" s="10">
        <v>6.7199999999999996E-2</v>
      </c>
      <c r="F9" s="11">
        <f>B5*E9</f>
        <v>18.5136</v>
      </c>
      <c r="G9" s="11">
        <f>40*3*E9</f>
        <v>8.0640000000000001</v>
      </c>
      <c r="H9" s="11">
        <f>70*3*E9</f>
        <v>14.111999999999998</v>
      </c>
      <c r="I9" s="11">
        <f>90*3*E9</f>
        <v>18.143999999999998</v>
      </c>
    </row>
    <row r="10" spans="1:10" ht="14.45" customHeight="1" x14ac:dyDescent="0.25">
      <c r="A10" s="12" t="s">
        <v>17</v>
      </c>
      <c r="B10" s="31">
        <f>B5*25+B5*450</f>
        <v>130862.5</v>
      </c>
      <c r="G10" s="38" t="s">
        <v>22</v>
      </c>
      <c r="H10" s="38" t="s">
        <v>23</v>
      </c>
      <c r="I10" s="38" t="s">
        <v>24</v>
      </c>
    </row>
    <row r="11" spans="1:10" ht="15" customHeight="1" x14ac:dyDescent="0.25">
      <c r="A11" s="12" t="s">
        <v>18</v>
      </c>
      <c r="B11" s="31">
        <f>B5*40</f>
        <v>11020</v>
      </c>
      <c r="D11" s="44" t="s">
        <v>19</v>
      </c>
      <c r="E11" s="49" t="s">
        <v>20</v>
      </c>
      <c r="F11" s="49" t="s">
        <v>21</v>
      </c>
      <c r="G11" s="39"/>
      <c r="H11" s="39"/>
      <c r="I11" s="39"/>
    </row>
    <row r="12" spans="1:10" ht="14.45" customHeight="1" x14ac:dyDescent="0.25">
      <c r="A12" s="12" t="s">
        <v>25</v>
      </c>
      <c r="B12" s="31">
        <v>450000</v>
      </c>
      <c r="D12" s="44"/>
      <c r="E12" s="49"/>
      <c r="F12" s="49"/>
      <c r="G12" s="40"/>
      <c r="H12" s="40"/>
      <c r="I12" s="40"/>
      <c r="J12" s="14"/>
    </row>
    <row r="13" spans="1:10" ht="14.45" customHeight="1" x14ac:dyDescent="0.25">
      <c r="A13" s="12" t="s">
        <v>26</v>
      </c>
      <c r="B13" s="31">
        <f>B5*20</f>
        <v>5510</v>
      </c>
      <c r="D13" s="44"/>
      <c r="E13" s="49"/>
      <c r="F13" s="49"/>
      <c r="G13" s="42" t="s">
        <v>27</v>
      </c>
      <c r="H13" s="42" t="s">
        <v>28</v>
      </c>
      <c r="I13" s="42" t="s">
        <v>29</v>
      </c>
      <c r="J13" s="42" t="s">
        <v>30</v>
      </c>
    </row>
    <row r="14" spans="1:10" x14ac:dyDescent="0.25">
      <c r="A14" s="15" t="s">
        <v>31</v>
      </c>
      <c r="B14" s="33">
        <f>SUM(B9:B13)</f>
        <v>4768462.5</v>
      </c>
      <c r="D14" s="44"/>
      <c r="E14" s="49"/>
      <c r="F14" s="49"/>
      <c r="G14" s="42"/>
      <c r="H14" s="42"/>
      <c r="I14" s="42"/>
      <c r="J14" s="42"/>
    </row>
    <row r="15" spans="1:10" x14ac:dyDescent="0.25">
      <c r="A15" s="16"/>
      <c r="B15" s="17"/>
      <c r="D15" s="9" t="s">
        <v>32</v>
      </c>
      <c r="E15" s="7">
        <v>150</v>
      </c>
      <c r="F15" s="7">
        <v>90</v>
      </c>
      <c r="G15" s="11">
        <f>F15+G8</f>
        <v>103.248</v>
      </c>
      <c r="H15" s="11">
        <f>F15+H8</f>
        <v>113.184</v>
      </c>
      <c r="I15" s="11">
        <f>F15+I8</f>
        <v>119.80799999999999</v>
      </c>
      <c r="J15" s="18">
        <f>1-I15/E15</f>
        <v>0.20128000000000001</v>
      </c>
    </row>
    <row r="16" spans="1:10" x14ac:dyDescent="0.25">
      <c r="A16" s="8" t="s">
        <v>33</v>
      </c>
      <c r="B16" s="9"/>
      <c r="D16" s="9" t="s">
        <v>34</v>
      </c>
      <c r="E16" s="7">
        <v>80</v>
      </c>
      <c r="F16" s="7">
        <v>60</v>
      </c>
      <c r="G16" s="11">
        <f>F16+G9</f>
        <v>68.063999999999993</v>
      </c>
      <c r="H16" s="11">
        <f>F16+H9</f>
        <v>74.111999999999995</v>
      </c>
      <c r="I16" s="19">
        <f>F16+I9</f>
        <v>78.144000000000005</v>
      </c>
      <c r="J16" s="20">
        <f>1-I16/E16</f>
        <v>2.3199999999999887E-2</v>
      </c>
    </row>
    <row r="17" spans="1:10" x14ac:dyDescent="0.25">
      <c r="A17" s="12" t="s">
        <v>81</v>
      </c>
      <c r="B17" s="32">
        <f>B5*480.64</f>
        <v>132416.32000000001</v>
      </c>
      <c r="D17" s="43" t="s">
        <v>35</v>
      </c>
      <c r="E17" s="44">
        <v>220</v>
      </c>
      <c r="F17" s="7">
        <f>F15+F16+27</f>
        <v>177</v>
      </c>
      <c r="G17" s="11">
        <f>G15+G16+27</f>
        <v>198.31200000000001</v>
      </c>
      <c r="H17" s="11">
        <f t="shared" ref="H17:I17" si="0">H15+H16+27</f>
        <v>214.29599999999999</v>
      </c>
      <c r="I17" s="19">
        <f t="shared" si="0"/>
        <v>224.952</v>
      </c>
      <c r="J17" s="45">
        <f>1-I17/E17</f>
        <v>-2.2509090909090812E-2</v>
      </c>
    </row>
    <row r="18" spans="1:10" x14ac:dyDescent="0.25">
      <c r="A18" s="12" t="s">
        <v>82</v>
      </c>
      <c r="B18" s="32">
        <f>B5*657.06</f>
        <v>181020.03</v>
      </c>
      <c r="D18" s="43"/>
      <c r="E18" s="44"/>
      <c r="F18" s="7">
        <v>43</v>
      </c>
      <c r="G18" s="11">
        <f>E17-G17</f>
        <v>21.687999999999988</v>
      </c>
      <c r="H18" s="11">
        <f>E17-H17</f>
        <v>5.7040000000000077</v>
      </c>
      <c r="I18" s="19">
        <v>0</v>
      </c>
      <c r="J18" s="45"/>
    </row>
    <row r="19" spans="1:10" x14ac:dyDescent="0.25">
      <c r="A19" s="12" t="s">
        <v>83</v>
      </c>
      <c r="B19" s="32">
        <f>B5*153.36</f>
        <v>42250.68</v>
      </c>
    </row>
    <row r="20" spans="1:10" x14ac:dyDescent="0.25">
      <c r="A20" s="12" t="s">
        <v>36</v>
      </c>
      <c r="B20" s="32">
        <v>228000</v>
      </c>
    </row>
    <row r="21" spans="1:10" x14ac:dyDescent="0.25">
      <c r="A21" s="12" t="s">
        <v>37</v>
      </c>
      <c r="B21" s="32">
        <v>60000</v>
      </c>
      <c r="D21" t="s">
        <v>38</v>
      </c>
    </row>
    <row r="22" spans="1:10" x14ac:dyDescent="0.25">
      <c r="A22" s="12" t="s">
        <v>84</v>
      </c>
      <c r="B22" s="21"/>
      <c r="D22" s="41" t="s">
        <v>39</v>
      </c>
      <c r="E22" s="41"/>
      <c r="F22" s="41"/>
      <c r="G22" s="41"/>
      <c r="H22" s="41"/>
      <c r="I22" s="41"/>
      <c r="J22" s="41"/>
    </row>
    <row r="23" spans="1:10" x14ac:dyDescent="0.25">
      <c r="A23" s="12" t="s">
        <v>40</v>
      </c>
      <c r="B23" s="32">
        <f>B5*120</f>
        <v>33060</v>
      </c>
      <c r="D23" s="41"/>
      <c r="E23" s="41"/>
      <c r="F23" s="41"/>
      <c r="G23" s="41"/>
      <c r="H23" s="41"/>
      <c r="I23" s="41"/>
      <c r="J23" s="41"/>
    </row>
    <row r="24" spans="1:10" x14ac:dyDescent="0.25">
      <c r="A24" s="12" t="s">
        <v>41</v>
      </c>
      <c r="B24" s="32">
        <f>B5*15</f>
        <v>4132.5</v>
      </c>
      <c r="D24" t="s">
        <v>42</v>
      </c>
    </row>
    <row r="25" spans="1:10" ht="14.45" x14ac:dyDescent="0.3">
      <c r="A25" s="12" t="s">
        <v>43</v>
      </c>
      <c r="B25" s="32">
        <f>B5*25</f>
        <v>6887.5</v>
      </c>
    </row>
    <row r="26" spans="1:10" x14ac:dyDescent="0.25">
      <c r="A26" s="12" t="s">
        <v>44</v>
      </c>
      <c r="B26" s="32">
        <f>B5*50</f>
        <v>13775</v>
      </c>
      <c r="D26" s="22" t="s">
        <v>45</v>
      </c>
    </row>
    <row r="27" spans="1:10" x14ac:dyDescent="0.25">
      <c r="A27" s="12" t="s">
        <v>46</v>
      </c>
      <c r="B27" s="32">
        <f>B5*3</f>
        <v>826.5</v>
      </c>
      <c r="D27" t="s">
        <v>71</v>
      </c>
    </row>
    <row r="28" spans="1:10" x14ac:dyDescent="0.25">
      <c r="A28" s="12" t="s">
        <v>47</v>
      </c>
      <c r="B28" s="32">
        <f>400000+400000+200000</f>
        <v>1000000</v>
      </c>
      <c r="D28" t="s">
        <v>72</v>
      </c>
    </row>
    <row r="29" spans="1:10" x14ac:dyDescent="0.25">
      <c r="A29" s="3" t="s">
        <v>48</v>
      </c>
      <c r="B29" s="32">
        <f>B5*200</f>
        <v>55100</v>
      </c>
    </row>
    <row r="30" spans="1:10" x14ac:dyDescent="0.25">
      <c r="A30" s="15" t="s">
        <v>31</v>
      </c>
      <c r="B30" s="34">
        <f>SUM(B17:B29)</f>
        <v>1757468.53</v>
      </c>
    </row>
    <row r="31" spans="1:10" x14ac:dyDescent="0.25">
      <c r="A31" s="5"/>
      <c r="B31" s="5"/>
    </row>
    <row r="32" spans="1:10" x14ac:dyDescent="0.25">
      <c r="A32" s="35" t="s">
        <v>78</v>
      </c>
      <c r="B32" s="36">
        <f>B14-B30</f>
        <v>3010993.9699999997</v>
      </c>
    </row>
    <row r="34" spans="1:10" x14ac:dyDescent="0.25">
      <c r="A34" s="23" t="s">
        <v>49</v>
      </c>
    </row>
    <row r="35" spans="1:10" x14ac:dyDescent="0.25">
      <c r="A35" s="13" t="s">
        <v>50</v>
      </c>
      <c r="B35" s="13">
        <v>150</v>
      </c>
      <c r="C35" s="13">
        <v>200</v>
      </c>
    </row>
    <row r="36" spans="1:10" x14ac:dyDescent="0.25">
      <c r="A36" s="12" t="s">
        <v>51</v>
      </c>
      <c r="B36" s="5"/>
      <c r="C36" s="26"/>
    </row>
    <row r="37" spans="1:10" x14ac:dyDescent="0.25">
      <c r="A37" s="24" t="s">
        <v>52</v>
      </c>
      <c r="B37" s="25">
        <f>B35*13500</f>
        <v>2025000</v>
      </c>
      <c r="C37" s="25">
        <f>C35*13500</f>
        <v>2700000</v>
      </c>
      <c r="D37" t="s">
        <v>53</v>
      </c>
    </row>
    <row r="39" spans="1:10" ht="18.75" x14ac:dyDescent="0.3">
      <c r="A39" s="51" t="s">
        <v>55</v>
      </c>
      <c r="B39" s="51"/>
      <c r="C39" s="51"/>
      <c r="D39" s="51"/>
      <c r="E39" s="51"/>
      <c r="F39" s="51"/>
      <c r="G39" s="51"/>
      <c r="H39" s="51"/>
      <c r="I39" s="51"/>
      <c r="J39" s="51"/>
    </row>
    <row r="41" spans="1:10" x14ac:dyDescent="0.25">
      <c r="A41" s="23" t="s">
        <v>66</v>
      </c>
      <c r="E41" s="23" t="s">
        <v>67</v>
      </c>
    </row>
    <row r="42" spans="1:10" ht="31.5" customHeight="1" x14ac:dyDescent="0.25">
      <c r="A42" s="37" t="s">
        <v>75</v>
      </c>
      <c r="B42" s="37"/>
      <c r="C42" s="37"/>
      <c r="D42" s="29">
        <v>1</v>
      </c>
      <c r="E42" s="37" t="s">
        <v>88</v>
      </c>
      <c r="F42" s="37"/>
      <c r="G42" s="37"/>
      <c r="H42" s="37"/>
      <c r="I42" s="37"/>
      <c r="J42" s="37"/>
    </row>
    <row r="43" spans="1:10" ht="50.25" customHeight="1" x14ac:dyDescent="0.25">
      <c r="A43" s="37" t="s">
        <v>54</v>
      </c>
      <c r="B43" s="37"/>
      <c r="C43" s="37"/>
      <c r="D43" s="29">
        <v>2</v>
      </c>
      <c r="E43" s="37" t="s">
        <v>85</v>
      </c>
      <c r="F43" s="37"/>
      <c r="G43" s="37"/>
      <c r="H43" s="37"/>
      <c r="I43" s="37"/>
      <c r="J43" s="37"/>
    </row>
    <row r="44" spans="1:10" ht="35.25" customHeight="1" x14ac:dyDescent="0.25">
      <c r="A44" s="50" t="s">
        <v>56</v>
      </c>
      <c r="B44" s="50"/>
      <c r="C44" s="50"/>
      <c r="D44" s="29">
        <v>3</v>
      </c>
      <c r="E44" s="37" t="s">
        <v>65</v>
      </c>
      <c r="F44" s="37"/>
      <c r="G44" s="37"/>
      <c r="H44" s="37"/>
      <c r="I44" s="37"/>
      <c r="J44" s="37"/>
    </row>
    <row r="45" spans="1:10" ht="28.9" customHeight="1" x14ac:dyDescent="0.25">
      <c r="A45" s="50" t="s">
        <v>87</v>
      </c>
      <c r="B45" s="50"/>
      <c r="C45" s="50"/>
      <c r="D45" s="29">
        <v>4</v>
      </c>
      <c r="E45" s="37" t="s">
        <v>86</v>
      </c>
      <c r="F45" s="37"/>
      <c r="G45" s="37"/>
      <c r="H45" s="37"/>
      <c r="I45" s="37"/>
      <c r="J45" s="37"/>
    </row>
    <row r="46" spans="1:10" ht="30.75" customHeight="1" x14ac:dyDescent="0.25">
      <c r="A46" s="50" t="s">
        <v>64</v>
      </c>
      <c r="B46" s="50"/>
      <c r="C46" s="50"/>
      <c r="D46" s="29">
        <v>5</v>
      </c>
      <c r="E46" s="37" t="s">
        <v>74</v>
      </c>
      <c r="F46" s="37"/>
      <c r="G46" s="37"/>
      <c r="H46" s="37"/>
      <c r="I46" s="37"/>
      <c r="J46" s="37"/>
    </row>
    <row r="47" spans="1:10" ht="18" customHeight="1" x14ac:dyDescent="0.25">
      <c r="A47" s="50" t="s">
        <v>57</v>
      </c>
      <c r="B47" s="50"/>
      <c r="C47" s="50"/>
      <c r="D47" s="29">
        <v>6</v>
      </c>
      <c r="E47" s="37" t="s">
        <v>65</v>
      </c>
      <c r="F47" s="37"/>
      <c r="G47" s="37"/>
      <c r="H47" s="37"/>
      <c r="I47" s="37"/>
      <c r="J47" s="37"/>
    </row>
    <row r="48" spans="1:10" ht="18" customHeight="1" x14ac:dyDescent="0.25">
      <c r="A48" s="50" t="s">
        <v>58</v>
      </c>
      <c r="B48" s="50"/>
      <c r="C48" s="50"/>
      <c r="D48" s="29">
        <v>7</v>
      </c>
      <c r="E48" s="37" t="s">
        <v>65</v>
      </c>
      <c r="F48" s="37"/>
      <c r="G48" s="37"/>
      <c r="H48" s="37"/>
      <c r="I48" s="37"/>
      <c r="J48" s="37"/>
    </row>
    <row r="49" spans="1:10" ht="18" customHeight="1" x14ac:dyDescent="0.25">
      <c r="A49" s="50" t="s">
        <v>59</v>
      </c>
      <c r="B49" s="50"/>
      <c r="C49" s="50"/>
      <c r="D49" s="29">
        <v>8</v>
      </c>
      <c r="E49" s="37" t="s">
        <v>65</v>
      </c>
      <c r="F49" s="37"/>
      <c r="G49" s="37"/>
      <c r="H49" s="37"/>
      <c r="I49" s="37"/>
      <c r="J49" s="37"/>
    </row>
    <row r="50" spans="1:10" ht="18" customHeight="1" x14ac:dyDescent="0.25">
      <c r="A50" s="50" t="s">
        <v>61</v>
      </c>
      <c r="B50" s="50"/>
      <c r="C50" s="50"/>
      <c r="D50" s="29">
        <v>9</v>
      </c>
      <c r="E50" s="37" t="s">
        <v>65</v>
      </c>
      <c r="F50" s="37"/>
      <c r="G50" s="37"/>
      <c r="H50" s="37"/>
      <c r="I50" s="37"/>
      <c r="J50" s="37"/>
    </row>
    <row r="51" spans="1:10" ht="18" customHeight="1" x14ac:dyDescent="0.25">
      <c r="A51" s="50" t="s">
        <v>60</v>
      </c>
      <c r="B51" s="50"/>
      <c r="C51" s="50"/>
      <c r="D51" s="29">
        <v>10</v>
      </c>
      <c r="E51" s="37" t="s">
        <v>65</v>
      </c>
      <c r="F51" s="37"/>
      <c r="G51" s="37"/>
      <c r="H51" s="37"/>
      <c r="I51" s="37"/>
      <c r="J51" s="37"/>
    </row>
    <row r="52" spans="1:10" ht="31.15" customHeight="1" x14ac:dyDescent="0.25">
      <c r="A52" s="50" t="s">
        <v>62</v>
      </c>
      <c r="B52" s="50"/>
      <c r="C52" s="50"/>
      <c r="D52" s="29">
        <v>11</v>
      </c>
      <c r="E52" s="37" t="s">
        <v>77</v>
      </c>
      <c r="F52" s="37"/>
      <c r="G52" s="37"/>
      <c r="H52" s="37"/>
      <c r="I52" s="37"/>
      <c r="J52" s="37"/>
    </row>
    <row r="53" spans="1:10" ht="18" customHeight="1" x14ac:dyDescent="0.25">
      <c r="A53" s="50" t="s">
        <v>63</v>
      </c>
      <c r="B53" s="50"/>
      <c r="C53" s="50"/>
      <c r="D53" s="29">
        <v>12</v>
      </c>
      <c r="E53" s="37" t="s">
        <v>65</v>
      </c>
      <c r="F53" s="37"/>
      <c r="G53" s="37"/>
      <c r="H53" s="37"/>
      <c r="I53" s="37"/>
      <c r="J53" s="37"/>
    </row>
    <row r="55" spans="1:10" x14ac:dyDescent="0.25">
      <c r="A55" t="s">
        <v>80</v>
      </c>
    </row>
    <row r="56" spans="1:10" x14ac:dyDescent="0.25">
      <c r="A56" t="s">
        <v>79</v>
      </c>
    </row>
    <row r="57" spans="1:10" x14ac:dyDescent="0.25">
      <c r="A57" t="s">
        <v>76</v>
      </c>
    </row>
    <row r="58" spans="1:10" x14ac:dyDescent="0.25">
      <c r="A58" t="s">
        <v>70</v>
      </c>
    </row>
    <row r="59" spans="1:10" x14ac:dyDescent="0.25">
      <c r="A59" t="s">
        <v>68</v>
      </c>
    </row>
    <row r="60" spans="1:10" x14ac:dyDescent="0.25">
      <c r="A60" t="s">
        <v>69</v>
      </c>
    </row>
    <row r="62" spans="1:10" x14ac:dyDescent="0.25">
      <c r="A62" s="27"/>
    </row>
    <row r="63" spans="1:10" x14ac:dyDescent="0.25">
      <c r="A63" s="27"/>
    </row>
    <row r="64" spans="1:10" x14ac:dyDescent="0.25">
      <c r="A64" s="27"/>
    </row>
    <row r="65" spans="1:1" x14ac:dyDescent="0.25">
      <c r="A65" s="27"/>
    </row>
    <row r="66" spans="1:1" x14ac:dyDescent="0.25">
      <c r="A66" s="27"/>
    </row>
    <row r="67" spans="1:1" x14ac:dyDescent="0.25">
      <c r="A67" s="27"/>
    </row>
    <row r="68" spans="1:1" x14ac:dyDescent="0.25">
      <c r="A68" s="27"/>
    </row>
    <row r="69" spans="1:1" x14ac:dyDescent="0.25">
      <c r="A69" s="27"/>
    </row>
  </sheetData>
  <sheetProtection password="ED39" sheet="1" objects="1" scenarios="1"/>
  <mergeCells count="43">
    <mergeCell ref="A52:C52"/>
    <mergeCell ref="A53:C53"/>
    <mergeCell ref="E44:J44"/>
    <mergeCell ref="E45:J45"/>
    <mergeCell ref="E46:J46"/>
    <mergeCell ref="E47:J47"/>
    <mergeCell ref="E48:J48"/>
    <mergeCell ref="E49:J49"/>
    <mergeCell ref="E50:J50"/>
    <mergeCell ref="E51:J51"/>
    <mergeCell ref="E52:J52"/>
    <mergeCell ref="E53:J53"/>
    <mergeCell ref="A47:C47"/>
    <mergeCell ref="A48:C48"/>
    <mergeCell ref="A49:C49"/>
    <mergeCell ref="A50:C50"/>
    <mergeCell ref="A51:C51"/>
    <mergeCell ref="A43:C43"/>
    <mergeCell ref="E43:J43"/>
    <mergeCell ref="A44:C44"/>
    <mergeCell ref="A45:C45"/>
    <mergeCell ref="A46:C46"/>
    <mergeCell ref="B5:B6"/>
    <mergeCell ref="D6:D7"/>
    <mergeCell ref="E6:E7"/>
    <mergeCell ref="F6:I6"/>
    <mergeCell ref="D11:D14"/>
    <mergeCell ref="E11:E14"/>
    <mergeCell ref="F11:F14"/>
    <mergeCell ref="A42:C42"/>
    <mergeCell ref="E42:J42"/>
    <mergeCell ref="G10:G12"/>
    <mergeCell ref="H10:H12"/>
    <mergeCell ref="I10:I12"/>
    <mergeCell ref="D22:J23"/>
    <mergeCell ref="G13:G14"/>
    <mergeCell ref="H13:H14"/>
    <mergeCell ref="I13:I14"/>
    <mergeCell ref="J13:J14"/>
    <mergeCell ref="D17:D18"/>
    <mergeCell ref="E17:E18"/>
    <mergeCell ref="J17:J18"/>
    <mergeCell ref="A39:J39"/>
  </mergeCells>
  <pageMargins left="0.31496062992125984" right="0.31496062992125984" top="0.78740157480314965" bottom="0.3937007874015748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ekonomika, populace 4.1.2021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</cp:lastModifiedBy>
  <cp:lastPrinted>2021-02-10T22:05:38Z</cp:lastPrinted>
  <dcterms:created xsi:type="dcterms:W3CDTF">2021-01-05T13:08:33Z</dcterms:created>
  <dcterms:modified xsi:type="dcterms:W3CDTF">2021-02-10T22:08:50Z</dcterms:modified>
</cp:coreProperties>
</file>